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oogleDrive\Data\Other\VC\Calculators\ФЛЕШ\"/>
    </mc:Choice>
  </mc:AlternateContent>
  <xr:revisionPtr revIDLastSave="0" documentId="13_ncr:1_{7447970B-9245-4DBA-A534-D0F885C21251}" xr6:coauthVersionLast="47" xr6:coauthVersionMax="47" xr10:uidLastSave="{00000000-0000-0000-0000-000000000000}"/>
  <workbookProtection workbookAlgorithmName="SHA-512" workbookHashValue="kXAySWc3WioUTf3gXHSwYCaG+fEz/3ljv8gRf3pFUGSVr/tndA+u0tpmV55/+hRr6kgSmNGVyjfNOhgSqaCCnw==" workbookSaltValue="TfNXGK5hGDxqfw3PFQTjhg==" workbookSpinCount="100000" lockStructure="1"/>
  <bookViews>
    <workbookView xWindow="-108" yWindow="-108" windowWidth="23256" windowHeight="12456" xr2:uid="{00000000-000D-0000-FFFF-FFFF00000000}"/>
  </bookViews>
  <sheets>
    <sheet name="START" sheetId="1" r:id="rId1"/>
    <sheet name="Data" sheetId="2" state="hidden" r:id="rId2"/>
  </sheets>
  <definedNames>
    <definedName name="annuity_rates">Data!$H$2:$H$4</definedName>
    <definedName name="credit_amount">Data!$A$2:$A$222</definedName>
    <definedName name="discount_rate">Data!$D$2:$D$14</definedName>
    <definedName name="promocode">Data!$B$2:$B$12</definedName>
    <definedName name="term">Data!$F$2:$F$11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U21" i="1"/>
  <c r="U22" i="1"/>
  <c r="U23" i="1"/>
  <c r="U24" i="1"/>
  <c r="U25" i="1"/>
  <c r="U26" i="1"/>
  <c r="U27" i="1"/>
  <c r="U28" i="1"/>
  <c r="U29" i="1"/>
  <c r="U30" i="1"/>
  <c r="U31" i="1"/>
  <c r="U20" i="1"/>
  <c r="C19" i="1"/>
  <c r="M32" i="1"/>
  <c r="N32" i="1"/>
  <c r="O32" i="1"/>
  <c r="P32" i="1"/>
  <c r="Q32" i="1"/>
  <c r="R32" i="1"/>
  <c r="S32" i="1"/>
  <c r="T32" i="1"/>
  <c r="L32" i="1"/>
  <c r="D19" i="1"/>
  <c r="B6" i="1"/>
  <c r="B9" i="1" s="1"/>
  <c r="B8" i="1"/>
  <c r="H25" i="1" s="1"/>
  <c r="F3" i="2"/>
  <c r="F4" i="2" s="1"/>
  <c r="F5" i="2" s="1"/>
  <c r="F6" i="2" s="1"/>
  <c r="F7" i="2" s="1"/>
  <c r="F8" i="2" s="1"/>
  <c r="F9" i="2" s="1"/>
  <c r="F10" i="2" s="1"/>
  <c r="F11" i="2" s="1"/>
  <c r="D3" i="2"/>
  <c r="D4" i="2"/>
  <c r="D5" i="2"/>
  <c r="D6" i="2"/>
  <c r="D7" i="2"/>
  <c r="D8" i="2"/>
  <c r="D9" i="2"/>
  <c r="D10" i="2"/>
  <c r="D11" i="2"/>
  <c r="D12" i="2"/>
  <c r="D13" i="2"/>
  <c r="D14" i="2"/>
  <c r="D2" i="2"/>
  <c r="I19" i="1"/>
  <c r="J19" i="1" s="1"/>
  <c r="B1" i="1"/>
  <c r="G19" i="1" s="1"/>
  <c r="A59" i="2" l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H24" i="1"/>
  <c r="H23" i="1"/>
  <c r="H22" i="1"/>
  <c r="G31" i="1"/>
  <c r="H21" i="1"/>
  <c r="G30" i="1"/>
  <c r="H20" i="1"/>
  <c r="G21" i="1"/>
  <c r="H31" i="1"/>
  <c r="H30" i="1"/>
  <c r="H29" i="1"/>
  <c r="K20" i="1"/>
  <c r="H28" i="1"/>
  <c r="H27" i="1"/>
  <c r="G29" i="1"/>
  <c r="H26" i="1"/>
  <c r="G20" i="1"/>
  <c r="G28" i="1"/>
  <c r="G27" i="1"/>
  <c r="G26" i="1"/>
  <c r="G25" i="1"/>
  <c r="G24" i="1"/>
  <c r="G23" i="1"/>
  <c r="G22" i="1"/>
  <c r="B10" i="1"/>
  <c r="I25" i="1" s="1"/>
  <c r="C25" i="1" s="1"/>
  <c r="A180" i="2" l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H32" i="1"/>
  <c r="I21" i="1"/>
  <c r="C21" i="1" s="1"/>
  <c r="I23" i="1"/>
  <c r="C23" i="1" s="1"/>
  <c r="I27" i="1"/>
  <c r="C27" i="1" s="1"/>
  <c r="I22" i="1"/>
  <c r="C22" i="1" s="1"/>
  <c r="I20" i="1"/>
  <c r="C20" i="1" s="1"/>
  <c r="J20" i="1" l="1"/>
  <c r="D20" i="1" s="1"/>
  <c r="K21" i="1" s="1"/>
  <c r="J21" i="1" l="1"/>
  <c r="D21" i="1" s="1"/>
  <c r="K22" i="1" s="1"/>
  <c r="J22" i="1" s="1"/>
  <c r="D22" i="1" s="1"/>
  <c r="K23" i="1" s="1"/>
  <c r="J23" i="1" l="1"/>
  <c r="D23" i="1" s="1"/>
  <c r="K24" i="1" l="1"/>
  <c r="I24" i="1" s="1"/>
  <c r="C24" i="1" s="1"/>
  <c r="J24" i="1" l="1"/>
  <c r="D24" i="1" s="1"/>
  <c r="K25" i="1" s="1"/>
  <c r="J25" i="1" s="1"/>
  <c r="D25" i="1" l="1"/>
  <c r="K26" i="1" s="1"/>
  <c r="I26" i="1" s="1"/>
  <c r="C26" i="1" s="1"/>
  <c r="J26" i="1" l="1"/>
  <c r="D26" i="1" l="1"/>
  <c r="K27" i="1" s="1"/>
  <c r="J27" i="1" l="1"/>
  <c r="D27" i="1" l="1"/>
  <c r="K28" i="1" s="1"/>
  <c r="I28" i="1" l="1"/>
  <c r="C28" i="1" s="1"/>
  <c r="J28" i="1" l="1"/>
  <c r="D28" i="1" s="1"/>
  <c r="K29" i="1" s="1"/>
  <c r="I29" i="1" s="1"/>
  <c r="C29" i="1" s="1"/>
  <c r="J29" i="1" l="1"/>
  <c r="D29" i="1" s="1"/>
  <c r="K30" i="1" s="1"/>
  <c r="I30" i="1" s="1"/>
  <c r="C30" i="1" s="1"/>
  <c r="J30" i="1" l="1"/>
  <c r="D30" i="1"/>
  <c r="K31" i="1" l="1"/>
  <c r="I31" i="1" l="1"/>
  <c r="K32" i="1"/>
  <c r="U32" i="1" l="1"/>
  <c r="C31" i="1"/>
  <c r="J31" i="1"/>
  <c r="I32" i="1"/>
  <c r="V32" i="1"/>
  <c r="B11" i="1" l="1"/>
  <c r="J32" i="1"/>
  <c r="W32" i="1" s="1"/>
  <c r="D31" i="1"/>
  <c r="B12" i="1" l="1"/>
  <c r="B13" i="1"/>
</calcChain>
</file>

<file path=xl/sharedStrings.xml><?xml version="1.0" encoding="utf-8"?>
<sst xmlns="http://schemas.openxmlformats.org/spreadsheetml/2006/main" count="75" uniqueCount="45">
  <si>
    <t>Дата отримання кредиту</t>
  </si>
  <si>
    <t>Реальна річна процентна ставка, % річних</t>
  </si>
  <si>
    <t xml:space="preserve">Загальні витрати за кредитом, грн </t>
  </si>
  <si>
    <t>Загальна вартість кредиту, грн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</si>
  <si>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</si>
  <si>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</si>
  <si>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</si>
  <si>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</si>
  <si>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</si>
  <si>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 xml:space="preserve">Реальна річна процентна ставка, % </t>
  </si>
  <si>
    <t>сума кредиту за договором /погашення суми кредиту</t>
  </si>
  <si>
    <t>проценти за користування кредитом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</si>
  <si>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</si>
  <si>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</si>
  <si>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</si>
  <si>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</si>
  <si>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</si>
  <si>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r>
      <t>інші послуги кредитодавця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</si>
  <si>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комісійний збір</t>
  </si>
  <si>
    <r>
      <t>інша плата за послуги кредитного посередника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</si>
  <si>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розрахунково-касове обслуговування</t>
  </si>
  <si>
    <t>послуги нотаріуса</t>
  </si>
  <si>
    <t>послуги оцінювача</t>
  </si>
  <si>
    <t>послуги страховика</t>
  </si>
  <si>
    <r>
      <t>інші послуги третіх осіб</t>
    </r>
    <r>
      <rPr>
        <vertAlign val="superscript"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</si>
  <si>
    <t>х</t>
  </si>
  <si>
    <t>Усього</t>
  </si>
  <si>
    <t xml:space="preserve">Сума кредиту, грн </t>
  </si>
  <si>
    <t>Кількість платежів</t>
  </si>
  <si>
    <t>credit_amount</t>
  </si>
  <si>
    <t>promocode</t>
  </si>
  <si>
    <t>Знижка по промокоду, %</t>
  </si>
  <si>
    <t>discount_rate</t>
  </si>
  <si>
    <t>discount</t>
  </si>
  <si>
    <t>Дисконтна процентна ставка, % в день</t>
  </si>
  <si>
    <t>Базова процентна ставка, % в день</t>
  </si>
  <si>
    <t>term</t>
  </si>
  <si>
    <t>Періодичність платежів, днів</t>
  </si>
  <si>
    <t>Ставка за період, %</t>
  </si>
  <si>
    <t>annuity_rates</t>
  </si>
  <si>
    <t>Строк кредиту, днів</t>
  </si>
  <si>
    <t>Тело остаток</t>
  </si>
  <si>
    <t>Платіж, грн</t>
  </si>
  <si>
    <t>payment_rate</t>
  </si>
  <si>
    <t>платежі за додаткові та/або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</si>
</sst>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textRotation="90" wrapTex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top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alignment horizontal="center" vertical="center" wrapText="1"/>
      <protection hidden="1"/>
    </xf>
    <xf numFmtId="10" fontId="8" fillId="0" borderId="1" xfId="1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wrapText="1"/>
      <protection hidden="1"/>
    </xf>
    <xf numFmtId="10" fontId="0" fillId="4" borderId="1" xfId="0" applyNumberForma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0" fontId="9" fillId="0" borderId="0" xfId="0" applyFont="1"/>
    <xf numFmtId="14" fontId="0" fillId="2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2" fillId="0" borderId="0" xfId="0" applyFont="1" applyProtection="1">
      <protection hidden="1"/>
    </xf>
    <xf numFmtId="164" fontId="0" fillId="4" borderId="1" xfId="1" applyNumberFormat="1" applyFont="1" applyFill="1" applyBorder="1" applyAlignment="1" applyProtection="1">
      <protection hidden="1"/>
    </xf>
    <xf numFmtId="164" fontId="0" fillId="0" borderId="0" xfId="0" applyNumberFormat="1"/>
    <xf numFmtId="2" fontId="0" fillId="3" borderId="1" xfId="0" applyNumberFormat="1" applyFill="1" applyBorder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" fontId="0" fillId="4" borderId="1" xfId="0" applyNumberFormat="1" applyFill="1" applyBorder="1" applyProtection="1">
      <protection hidden="1"/>
    </xf>
    <xf numFmtId="14" fontId="0" fillId="2" borderId="0" xfId="0" applyNumberFormat="1" applyFill="1" applyProtection="1">
      <protection hidden="1"/>
    </xf>
    <xf numFmtId="2" fontId="0" fillId="3" borderId="0" xfId="0" applyNumberFormat="1" applyFill="1" applyProtection="1">
      <protection hidden="1"/>
    </xf>
    <xf numFmtId="164" fontId="0" fillId="3" borderId="0" xfId="1" applyNumberFormat="1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1" fontId="0" fillId="4" borderId="0" xfId="0" applyNumberFormat="1" applyFill="1" applyProtection="1">
      <protection hidden="1"/>
    </xf>
    <xf numFmtId="164" fontId="0" fillId="4" borderId="0" xfId="1" applyNumberFormat="1" applyFont="1" applyFill="1" applyBorder="1" applyAlignment="1" applyProtection="1"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2" fontId="0" fillId="4" borderId="0" xfId="0" applyNumberFormat="1" applyFill="1" applyProtection="1">
      <protection hidden="1"/>
    </xf>
    <xf numFmtId="10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0" fontId="0" fillId="3" borderId="1" xfId="0" applyFill="1" applyBorder="1" applyProtection="1">
      <protection locked="0"/>
    </xf>
    <xf numFmtId="14" fontId="0" fillId="0" borderId="0" xfId="0" applyNumberFormat="1" applyProtection="1">
      <protection hidden="1"/>
    </xf>
    <xf numFmtId="10" fontId="0" fillId="0" borderId="0" xfId="1" applyNumberFormat="1" applyFont="1"/>
    <xf numFmtId="2" fontId="0" fillId="3" borderId="0" xfId="0" applyNumberFormat="1" applyFill="1" applyProtection="1">
      <protection locked="0"/>
    </xf>
    <xf numFmtId="164" fontId="0" fillId="3" borderId="0" xfId="1" applyNumberFormat="1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4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left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selection activeCell="B2" sqref="B2"/>
    </sheetView>
  </sheetViews>
  <sheetFormatPr defaultRowHeight="14.4" x14ac:dyDescent="0.3"/>
  <cols>
    <col min="1" max="1" width="41.44140625" style="1" customWidth="1"/>
    <col min="2" max="2" width="10.109375" style="1" bestFit="1" customWidth="1"/>
    <col min="3" max="4" width="10.109375" style="1" hidden="1" customWidth="1"/>
    <col min="5" max="5" width="3.88671875" style="1" customWidth="1"/>
    <col min="6" max="6" width="7" style="1" customWidth="1"/>
    <col min="7" max="7" width="13.109375" style="1" customWidth="1"/>
    <col min="8" max="8" width="8.88671875" style="1"/>
    <col min="9" max="9" width="10.88671875" style="1" customWidth="1"/>
    <col min="10" max="10" width="10.77734375" style="1" customWidth="1"/>
    <col min="11" max="11" width="13.88671875" style="1" customWidth="1"/>
    <col min="12" max="21" width="8.88671875" style="1"/>
    <col min="22" max="22" width="11.44140625" style="1" bestFit="1" customWidth="1"/>
    <col min="23" max="23" width="9.88671875" style="1" bestFit="1" customWidth="1"/>
    <col min="24" max="16384" width="8.88671875" style="1"/>
  </cols>
  <sheetData>
    <row r="1" spans="1:23" x14ac:dyDescent="0.3">
      <c r="A1" s="16" t="s">
        <v>0</v>
      </c>
      <c r="B1" s="20">
        <f ca="1">TODAY()</f>
        <v>45408</v>
      </c>
      <c r="C1" s="28"/>
      <c r="D1" s="28"/>
    </row>
    <row r="2" spans="1:23" x14ac:dyDescent="0.3">
      <c r="A2" s="16" t="s">
        <v>27</v>
      </c>
      <c r="B2" s="25">
        <v>10000</v>
      </c>
      <c r="C2" s="42"/>
      <c r="D2" s="29"/>
    </row>
    <row r="3" spans="1:23" x14ac:dyDescent="0.3">
      <c r="A3" s="16" t="s">
        <v>35</v>
      </c>
      <c r="B3" s="26">
        <v>0.11</v>
      </c>
      <c r="C3" s="43"/>
      <c r="D3" s="30"/>
    </row>
    <row r="4" spans="1:23" x14ac:dyDescent="0.3">
      <c r="A4" s="16" t="s">
        <v>40</v>
      </c>
      <c r="B4" s="39">
        <v>300</v>
      </c>
      <c r="C4" s="44"/>
      <c r="D4" s="31"/>
    </row>
    <row r="5" spans="1:23" x14ac:dyDescent="0.3">
      <c r="A5" s="16" t="s">
        <v>31</v>
      </c>
      <c r="B5" s="27">
        <v>0</v>
      </c>
      <c r="C5" s="32"/>
      <c r="D5" s="32"/>
    </row>
    <row r="6" spans="1:23" x14ac:dyDescent="0.3">
      <c r="A6" s="16" t="s">
        <v>34</v>
      </c>
      <c r="B6" s="23">
        <f>B3</f>
        <v>0.11</v>
      </c>
      <c r="C6" s="33"/>
      <c r="D6" s="33"/>
    </row>
    <row r="7" spans="1:23" x14ac:dyDescent="0.3">
      <c r="A7" s="16" t="s">
        <v>37</v>
      </c>
      <c r="B7" s="10">
        <v>30</v>
      </c>
      <c r="C7" s="34"/>
      <c r="D7" s="34"/>
    </row>
    <row r="8" spans="1:23" x14ac:dyDescent="0.3">
      <c r="A8" s="16" t="s">
        <v>28</v>
      </c>
      <c r="B8" s="21">
        <f>B4/B7</f>
        <v>10</v>
      </c>
      <c r="C8" s="35"/>
      <c r="D8" s="35"/>
    </row>
    <row r="9" spans="1:23" x14ac:dyDescent="0.3">
      <c r="A9" s="16" t="s">
        <v>38</v>
      </c>
      <c r="B9" s="21">
        <f>B6*B7</f>
        <v>3.3</v>
      </c>
      <c r="C9" s="35"/>
      <c r="D9" s="35"/>
    </row>
    <row r="10" spans="1:23" x14ac:dyDescent="0.3">
      <c r="A10" s="16" t="s">
        <v>42</v>
      </c>
      <c r="B10" s="18">
        <f>ROUND((B9/100)*(1+B9/100)^(B8)/((1+B9/100)^(B8)-1)*B2,2)</f>
        <v>1190.32</v>
      </c>
      <c r="C10" s="36"/>
      <c r="D10" s="36"/>
    </row>
    <row r="11" spans="1:23" x14ac:dyDescent="0.3">
      <c r="A11" s="16" t="s">
        <v>1</v>
      </c>
      <c r="B11" s="17">
        <f ca="1">V32</f>
        <v>0.50531095862388586</v>
      </c>
      <c r="C11" s="37"/>
      <c r="D11" s="37"/>
    </row>
    <row r="12" spans="1:23" x14ac:dyDescent="0.3">
      <c r="A12" s="16" t="s">
        <v>2</v>
      </c>
      <c r="B12" s="18">
        <f>W32-J32</f>
        <v>1962.7000000000007</v>
      </c>
      <c r="C12" s="36"/>
      <c r="D12" s="36"/>
    </row>
    <row r="13" spans="1:23" x14ac:dyDescent="0.3">
      <c r="A13" s="16" t="s">
        <v>3</v>
      </c>
      <c r="B13" s="18">
        <f>W32</f>
        <v>11962.7</v>
      </c>
      <c r="C13" s="36"/>
      <c r="D13" s="36"/>
    </row>
    <row r="14" spans="1:23" ht="15.6" x14ac:dyDescent="0.3">
      <c r="F14" s="46" t="s">
        <v>4</v>
      </c>
      <c r="G14" s="47" t="s">
        <v>5</v>
      </c>
      <c r="H14" s="47" t="s">
        <v>6</v>
      </c>
      <c r="I14" s="47" t="s">
        <v>7</v>
      </c>
      <c r="J14" s="48" t="s">
        <v>8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7" t="s">
        <v>9</v>
      </c>
      <c r="W14" s="47" t="s">
        <v>3</v>
      </c>
    </row>
    <row r="15" spans="1:23" ht="15.6" x14ac:dyDescent="0.3">
      <c r="F15" s="46"/>
      <c r="G15" s="47"/>
      <c r="H15" s="47"/>
      <c r="I15" s="47"/>
      <c r="J15" s="47" t="s">
        <v>10</v>
      </c>
      <c r="K15" s="47" t="s">
        <v>11</v>
      </c>
      <c r="L15" s="49" t="s">
        <v>44</v>
      </c>
      <c r="M15" s="49"/>
      <c r="N15" s="49"/>
      <c r="O15" s="49"/>
      <c r="P15" s="49"/>
      <c r="Q15" s="49"/>
      <c r="R15" s="49"/>
      <c r="S15" s="49"/>
      <c r="T15" s="49"/>
      <c r="U15" s="49"/>
      <c r="V15" s="47"/>
      <c r="W15" s="47"/>
    </row>
    <row r="16" spans="1:23" ht="15.6" x14ac:dyDescent="0.3">
      <c r="F16" s="46"/>
      <c r="G16" s="47"/>
      <c r="H16" s="47"/>
      <c r="I16" s="47"/>
      <c r="J16" s="47"/>
      <c r="K16" s="47"/>
      <c r="L16" s="49" t="s">
        <v>12</v>
      </c>
      <c r="M16" s="49"/>
      <c r="N16" s="49"/>
      <c r="O16" s="49" t="s">
        <v>13</v>
      </c>
      <c r="P16" s="49"/>
      <c r="Q16" s="49" t="s">
        <v>14</v>
      </c>
      <c r="R16" s="49"/>
      <c r="S16" s="49"/>
      <c r="T16" s="49"/>
      <c r="U16" s="49"/>
      <c r="V16" s="47"/>
      <c r="W16" s="47"/>
    </row>
    <row r="17" spans="3:23" ht="139.19999999999999" x14ac:dyDescent="0.3">
      <c r="D17" s="1" t="s">
        <v>41</v>
      </c>
      <c r="F17" s="46"/>
      <c r="G17" s="47"/>
      <c r="H17" s="47"/>
      <c r="I17" s="47"/>
      <c r="J17" s="47"/>
      <c r="K17" s="47"/>
      <c r="L17" s="4" t="s">
        <v>15</v>
      </c>
      <c r="M17" s="4" t="s">
        <v>16</v>
      </c>
      <c r="N17" s="4" t="s">
        <v>17</v>
      </c>
      <c r="O17" s="4" t="s">
        <v>18</v>
      </c>
      <c r="P17" s="4" t="s">
        <v>19</v>
      </c>
      <c r="Q17" s="4" t="s">
        <v>20</v>
      </c>
      <c r="R17" s="4" t="s">
        <v>21</v>
      </c>
      <c r="S17" s="4" t="s">
        <v>22</v>
      </c>
      <c r="T17" s="4" t="s">
        <v>23</v>
      </c>
      <c r="U17" s="4" t="s">
        <v>24</v>
      </c>
      <c r="V17" s="47"/>
      <c r="W17" s="47"/>
    </row>
    <row r="18" spans="3:23" ht="15.6" x14ac:dyDescent="0.3">
      <c r="F18" s="3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3">
        <v>7</v>
      </c>
      <c r="M18" s="3">
        <v>8</v>
      </c>
      <c r="N18" s="3">
        <v>9</v>
      </c>
      <c r="O18" s="3">
        <v>10</v>
      </c>
      <c r="P18" s="3">
        <v>11</v>
      </c>
      <c r="Q18" s="3">
        <v>12</v>
      </c>
      <c r="R18" s="3">
        <v>13</v>
      </c>
      <c r="S18" s="3">
        <v>14</v>
      </c>
      <c r="T18" s="3">
        <v>15</v>
      </c>
      <c r="U18" s="3">
        <v>16</v>
      </c>
      <c r="V18" s="2">
        <v>17</v>
      </c>
      <c r="W18" s="2">
        <v>18</v>
      </c>
    </row>
    <row r="19" spans="3:23" ht="15.6" x14ac:dyDescent="0.3">
      <c r="C19" s="45">
        <f>I19</f>
        <v>-10000</v>
      </c>
      <c r="D19" s="38">
        <f>B2</f>
        <v>10000</v>
      </c>
      <c r="F19" s="6" t="s">
        <v>25</v>
      </c>
      <c r="G19" s="5">
        <f ca="1">B1</f>
        <v>45408</v>
      </c>
      <c r="H19" s="2" t="s">
        <v>25</v>
      </c>
      <c r="I19" s="11">
        <f>-B2</f>
        <v>-10000</v>
      </c>
      <c r="J19" s="12">
        <f>I19</f>
        <v>-10000</v>
      </c>
      <c r="K19" s="12" t="s">
        <v>25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2" t="s">
        <v>25</v>
      </c>
      <c r="W19" s="2" t="s">
        <v>25</v>
      </c>
    </row>
    <row r="20" spans="3:23" ht="15.6" x14ac:dyDescent="0.3">
      <c r="C20" s="45">
        <f>I20+U20</f>
        <v>1196.27</v>
      </c>
      <c r="D20" s="38">
        <f>D19-J20</f>
        <v>9139.68</v>
      </c>
      <c r="F20" s="3">
        <v>1</v>
      </c>
      <c r="G20" s="5">
        <f ca="1">IF(F20&lt;=$B$8,$G$19+$B$7*F20-IF(F20=$B$8,0,1),"")</f>
        <v>45437</v>
      </c>
      <c r="H20" s="2">
        <f>IF(F20&lt;=$B$8,$B$7,"")</f>
        <v>30</v>
      </c>
      <c r="I20" s="13">
        <f>IF(F20&lt;=$B$8,IF(F20=$B$8,SUM($K$20:K20)-SUM($I$19:I19),$B$10),"")</f>
        <v>1190.32</v>
      </c>
      <c r="J20" s="13">
        <f>IF(F20&lt;=$B$8,I20-K20,"")</f>
        <v>860.31999999999994</v>
      </c>
      <c r="K20" s="13">
        <f>IF(F20&lt;=$B$8,ROUND(D19*$B$6/100,2)*$B$7,"")</f>
        <v>330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f>IF(ISERROR(ROUND(I20*Data!$E$2,2)),0,ROUND(I20*Data!$E$2,2))</f>
        <v>5.95</v>
      </c>
      <c r="V20" s="2" t="s">
        <v>25</v>
      </c>
      <c r="W20" s="2" t="s">
        <v>25</v>
      </c>
    </row>
    <row r="21" spans="3:23" ht="15.6" x14ac:dyDescent="0.3">
      <c r="C21" s="45">
        <f t="shared" ref="C21:C31" si="0">I21+U21</f>
        <v>1196.27</v>
      </c>
      <c r="D21" s="38">
        <f t="shared" ref="D21:D31" si="1">D20-J21</f>
        <v>8250.86</v>
      </c>
      <c r="F21" s="3">
        <v>2</v>
      </c>
      <c r="G21" s="5">
        <f t="shared" ref="G21:G31" ca="1" si="2">IF(F21&lt;=$B$8,$G$19+$B$7*F21-IF(F21=$B$8,0,1),"")</f>
        <v>45467</v>
      </c>
      <c r="H21" s="2">
        <f t="shared" ref="H21:H31" si="3">IF(F21&lt;=$B$8,$B$7,"")</f>
        <v>30</v>
      </c>
      <c r="I21" s="13">
        <f>IF(F21&lt;=$B$8,IF(F21=$B$8,SUM($K$20:K21)-SUM($I$19:I20),$B$10),"")</f>
        <v>1190.32</v>
      </c>
      <c r="J21" s="13">
        <f t="shared" ref="J21:J31" si="4">IF(F21&lt;=$B$8,I21-K21,"")</f>
        <v>888.81999999999994</v>
      </c>
      <c r="K21" s="13">
        <f t="shared" ref="K21:K31" si="5">IF(F21&lt;=$B$8,ROUND(D20*$B$6/100,2)*$B$7,"")</f>
        <v>301.5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f>IF(ISERROR(ROUND(I21*Data!$E$2,2)),0,ROUND(I21*Data!$E$2,2))</f>
        <v>5.95</v>
      </c>
      <c r="V21" s="2" t="s">
        <v>25</v>
      </c>
      <c r="W21" s="2" t="s">
        <v>25</v>
      </c>
    </row>
    <row r="22" spans="3:23" ht="15.6" x14ac:dyDescent="0.3">
      <c r="C22" s="45">
        <f t="shared" si="0"/>
        <v>1196.27</v>
      </c>
      <c r="D22" s="38">
        <f t="shared" si="1"/>
        <v>7332.9400000000005</v>
      </c>
      <c r="F22" s="3">
        <v>3</v>
      </c>
      <c r="G22" s="5">
        <f t="shared" ca="1" si="2"/>
        <v>45497</v>
      </c>
      <c r="H22" s="2">
        <f t="shared" si="3"/>
        <v>30</v>
      </c>
      <c r="I22" s="13">
        <f>IF(F22&lt;=$B$8,IF(F22=$B$8,SUM($K$20:K22)-SUM($I$19:I21),$B$10),"")</f>
        <v>1190.32</v>
      </c>
      <c r="J22" s="13">
        <f t="shared" si="4"/>
        <v>917.92</v>
      </c>
      <c r="K22" s="13">
        <f t="shared" si="5"/>
        <v>272.39999999999998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f>IF(ISERROR(ROUND(I22*Data!$E$2,2)),0,ROUND(I22*Data!$E$2,2))</f>
        <v>5.95</v>
      </c>
      <c r="V22" s="2" t="s">
        <v>25</v>
      </c>
      <c r="W22" s="2" t="s">
        <v>25</v>
      </c>
    </row>
    <row r="23" spans="3:23" ht="15.6" x14ac:dyDescent="0.3">
      <c r="C23" s="45">
        <f t="shared" si="0"/>
        <v>1196.27</v>
      </c>
      <c r="D23" s="38">
        <f t="shared" si="1"/>
        <v>6384.72</v>
      </c>
      <c r="F23" s="3">
        <v>4</v>
      </c>
      <c r="G23" s="5">
        <f t="shared" ca="1" si="2"/>
        <v>45527</v>
      </c>
      <c r="H23" s="2">
        <f t="shared" si="3"/>
        <v>30</v>
      </c>
      <c r="I23" s="13">
        <f>IF(F23&lt;=$B$8,IF(F23=$B$8,SUM($K$20:K23)-SUM($I$19:I22),$B$10),"")</f>
        <v>1190.32</v>
      </c>
      <c r="J23" s="13">
        <f t="shared" si="4"/>
        <v>948.21999999999991</v>
      </c>
      <c r="K23" s="13">
        <f t="shared" si="5"/>
        <v>242.10000000000002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f>IF(ISERROR(ROUND(I23*Data!$E$2,2)),0,ROUND(I23*Data!$E$2,2))</f>
        <v>5.95</v>
      </c>
      <c r="V23" s="2" t="s">
        <v>25</v>
      </c>
      <c r="W23" s="2" t="s">
        <v>25</v>
      </c>
    </row>
    <row r="24" spans="3:23" ht="15.6" x14ac:dyDescent="0.3">
      <c r="C24" s="45">
        <f t="shared" si="0"/>
        <v>1196.27</v>
      </c>
      <c r="D24" s="38">
        <f t="shared" si="1"/>
        <v>5405</v>
      </c>
      <c r="F24" s="3">
        <v>5</v>
      </c>
      <c r="G24" s="5">
        <f t="shared" ca="1" si="2"/>
        <v>45557</v>
      </c>
      <c r="H24" s="2">
        <f t="shared" si="3"/>
        <v>30</v>
      </c>
      <c r="I24" s="13">
        <f>IF(F24&lt;=$B$8,IF(F24=$B$8,SUM($K$20:K24)-SUM($I$19:I23),$B$10),"")</f>
        <v>1190.32</v>
      </c>
      <c r="J24" s="13">
        <f t="shared" si="4"/>
        <v>979.71999999999991</v>
      </c>
      <c r="K24" s="13">
        <f t="shared" si="5"/>
        <v>210.6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f>IF(ISERROR(ROUND(I24*Data!$E$2,2)),0,ROUND(I24*Data!$E$2,2))</f>
        <v>5.95</v>
      </c>
      <c r="V24" s="2" t="s">
        <v>25</v>
      </c>
      <c r="W24" s="2" t="s">
        <v>25</v>
      </c>
    </row>
    <row r="25" spans="3:23" ht="15.6" x14ac:dyDescent="0.3">
      <c r="C25" s="45">
        <f t="shared" si="0"/>
        <v>1196.27</v>
      </c>
      <c r="D25" s="38">
        <f t="shared" si="1"/>
        <v>4393.18</v>
      </c>
      <c r="F25" s="3">
        <v>6</v>
      </c>
      <c r="G25" s="5">
        <f t="shared" ca="1" si="2"/>
        <v>45587</v>
      </c>
      <c r="H25" s="2">
        <f t="shared" si="3"/>
        <v>30</v>
      </c>
      <c r="I25" s="13">
        <f>IF(F25&lt;=$B$8,IF(F25=$B$8,SUM($K$20:K25)-SUM($I$19:I24),$B$10),"")</f>
        <v>1190.32</v>
      </c>
      <c r="J25" s="13">
        <f t="shared" si="4"/>
        <v>1011.8199999999999</v>
      </c>
      <c r="K25" s="13">
        <f t="shared" si="5"/>
        <v>178.5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f>IF(ISERROR(ROUND(I25*Data!$E$2,2)),0,ROUND(I25*Data!$E$2,2))</f>
        <v>5.95</v>
      </c>
      <c r="V25" s="2" t="s">
        <v>25</v>
      </c>
      <c r="W25" s="2" t="s">
        <v>25</v>
      </c>
    </row>
    <row r="26" spans="3:23" ht="15.6" x14ac:dyDescent="0.3">
      <c r="C26" s="45">
        <f t="shared" si="0"/>
        <v>1196.27</v>
      </c>
      <c r="D26" s="38">
        <f t="shared" si="1"/>
        <v>3347.76</v>
      </c>
      <c r="F26" s="3">
        <v>7</v>
      </c>
      <c r="G26" s="5">
        <f t="shared" ca="1" si="2"/>
        <v>45617</v>
      </c>
      <c r="H26" s="2">
        <f t="shared" si="3"/>
        <v>30</v>
      </c>
      <c r="I26" s="13">
        <f>IF(F26&lt;=$B$8,IF(F26=$B$8,SUM($K$20:K26)-SUM($I$19:I25),$B$10),"")</f>
        <v>1190.32</v>
      </c>
      <c r="J26" s="13">
        <f t="shared" si="4"/>
        <v>1045.4199999999998</v>
      </c>
      <c r="K26" s="13">
        <f t="shared" si="5"/>
        <v>144.9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f>IF(ISERROR(ROUND(I26*Data!$E$2,2)),0,ROUND(I26*Data!$E$2,2))</f>
        <v>5.95</v>
      </c>
      <c r="V26" s="2" t="s">
        <v>25</v>
      </c>
      <c r="W26" s="2" t="s">
        <v>25</v>
      </c>
    </row>
    <row r="27" spans="3:23" ht="15.6" x14ac:dyDescent="0.3">
      <c r="C27" s="45">
        <f t="shared" si="0"/>
        <v>1196.27</v>
      </c>
      <c r="D27" s="38">
        <f t="shared" si="1"/>
        <v>2267.84</v>
      </c>
      <c r="F27" s="3">
        <v>8</v>
      </c>
      <c r="G27" s="5">
        <f t="shared" ca="1" si="2"/>
        <v>45647</v>
      </c>
      <c r="H27" s="2">
        <f t="shared" si="3"/>
        <v>30</v>
      </c>
      <c r="I27" s="13">
        <f>IF(F27&lt;=$B$8,IF(F27=$B$8,SUM($K$20:K27)-SUM($I$19:I26),$B$10),"")</f>
        <v>1190.32</v>
      </c>
      <c r="J27" s="13">
        <f t="shared" si="4"/>
        <v>1079.9199999999998</v>
      </c>
      <c r="K27" s="13">
        <f t="shared" si="5"/>
        <v>110.4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f>IF(ISERROR(ROUND(I27*Data!$E$2,2)),0,ROUND(I27*Data!$E$2,2))</f>
        <v>5.95</v>
      </c>
      <c r="V27" s="2" t="s">
        <v>25</v>
      </c>
      <c r="W27" s="2" t="s">
        <v>25</v>
      </c>
    </row>
    <row r="28" spans="3:23" ht="15.6" x14ac:dyDescent="0.3">
      <c r="C28" s="45">
        <f t="shared" si="0"/>
        <v>1196.27</v>
      </c>
      <c r="D28" s="38">
        <f t="shared" si="1"/>
        <v>1152.2200000000003</v>
      </c>
      <c r="F28" s="3">
        <v>9</v>
      </c>
      <c r="G28" s="5">
        <f t="shared" ca="1" si="2"/>
        <v>45677</v>
      </c>
      <c r="H28" s="2">
        <f t="shared" si="3"/>
        <v>30</v>
      </c>
      <c r="I28" s="13">
        <f>IF(F28&lt;=$B$8,IF(F28=$B$8,SUM($K$20:K28)-SUM($I$19:I27),$B$10),"")</f>
        <v>1190.32</v>
      </c>
      <c r="J28" s="13">
        <f t="shared" si="4"/>
        <v>1115.6199999999999</v>
      </c>
      <c r="K28" s="13">
        <f t="shared" si="5"/>
        <v>74.7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f>IF(ISERROR(ROUND(I28*Data!$E$2,2)),0,ROUND(I28*Data!$E$2,2))</f>
        <v>5.95</v>
      </c>
      <c r="V28" s="2" t="s">
        <v>25</v>
      </c>
      <c r="W28" s="2" t="s">
        <v>25</v>
      </c>
    </row>
    <row r="29" spans="3:23" ht="15.6" x14ac:dyDescent="0.3">
      <c r="C29" s="45">
        <f t="shared" si="0"/>
        <v>1196.270000000002</v>
      </c>
      <c r="D29" s="38">
        <f t="shared" si="1"/>
        <v>-1.8189894035458565E-12</v>
      </c>
      <c r="F29" s="3">
        <v>10</v>
      </c>
      <c r="G29" s="5">
        <f t="shared" ca="1" si="2"/>
        <v>45708</v>
      </c>
      <c r="H29" s="2">
        <f t="shared" si="3"/>
        <v>30</v>
      </c>
      <c r="I29" s="13">
        <f>IF(F29&lt;=$B$8,IF(F29=$B$8,SUM($K$20:K29)-SUM($I$19:I28),$B$10),"")</f>
        <v>1190.320000000002</v>
      </c>
      <c r="J29" s="13">
        <f t="shared" si="4"/>
        <v>1152.2200000000021</v>
      </c>
      <c r="K29" s="13">
        <f t="shared" si="5"/>
        <v>38.1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f>IF(ISERROR(ROUND(I29*Data!$E$2,2)),0,ROUND(I29*Data!$E$2,2))</f>
        <v>5.95</v>
      </c>
      <c r="V29" s="2" t="s">
        <v>25</v>
      </c>
      <c r="W29" s="2" t="s">
        <v>25</v>
      </c>
    </row>
    <row r="30" spans="3:23" ht="15.6" x14ac:dyDescent="0.3">
      <c r="C30" s="45" t="e">
        <f t="shared" si="0"/>
        <v>#VALUE!</v>
      </c>
      <c r="D30" s="38" t="e">
        <f t="shared" si="1"/>
        <v>#VALUE!</v>
      </c>
      <c r="F30" s="3">
        <v>11</v>
      </c>
      <c r="G30" s="5" t="str">
        <f t="shared" si="2"/>
        <v/>
      </c>
      <c r="H30" s="2" t="str">
        <f t="shared" si="3"/>
        <v/>
      </c>
      <c r="I30" s="13" t="str">
        <f>IF(F30&lt;=$B$8,IF(F30=$B$8,SUM($K$20:K30)-SUM($I$19:I29),$B$10),"")</f>
        <v/>
      </c>
      <c r="J30" s="13" t="str">
        <f t="shared" si="4"/>
        <v/>
      </c>
      <c r="K30" s="13" t="str">
        <f t="shared" si="5"/>
        <v/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f>IF(ISERROR(ROUND(I30*Data!$E$2,2)),0,ROUND(I30*Data!$E$2,2))</f>
        <v>0</v>
      </c>
      <c r="V30" s="2" t="s">
        <v>25</v>
      </c>
      <c r="W30" s="2" t="s">
        <v>25</v>
      </c>
    </row>
    <row r="31" spans="3:23" ht="15.6" x14ac:dyDescent="0.3">
      <c r="C31" s="45" t="e">
        <f t="shared" si="0"/>
        <v>#VALUE!</v>
      </c>
      <c r="D31" s="38" t="e">
        <f t="shared" si="1"/>
        <v>#VALUE!</v>
      </c>
      <c r="F31" s="3">
        <v>12</v>
      </c>
      <c r="G31" s="5" t="str">
        <f t="shared" si="2"/>
        <v/>
      </c>
      <c r="H31" s="2" t="str">
        <f t="shared" si="3"/>
        <v/>
      </c>
      <c r="I31" s="13" t="str">
        <f>IF(F31&lt;=$B$8,IF(F31=$B$8,SUM($K$20:K31)-SUM($I$19:I30),$B$10),"")</f>
        <v/>
      </c>
      <c r="J31" s="13" t="str">
        <f t="shared" si="4"/>
        <v/>
      </c>
      <c r="K31" s="13" t="str">
        <f t="shared" si="5"/>
        <v/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f>IF(ISERROR(ROUND(I31*Data!$E$2,2)),0,ROUND(I31*Data!$E$2,2))</f>
        <v>0</v>
      </c>
      <c r="V31" s="2" t="s">
        <v>25</v>
      </c>
      <c r="W31" s="2" t="s">
        <v>25</v>
      </c>
    </row>
    <row r="32" spans="3:23" s="22" customFormat="1" ht="31.2" x14ac:dyDescent="0.3">
      <c r="F32" s="7" t="s">
        <v>26</v>
      </c>
      <c r="G32" s="8" t="s">
        <v>25</v>
      </c>
      <c r="H32" s="9">
        <f>SUM(H20:H31)</f>
        <v>300</v>
      </c>
      <c r="I32" s="14">
        <f t="shared" ref="I32:K32" si="6">SUM(I20:I31)</f>
        <v>11903.2</v>
      </c>
      <c r="J32" s="14">
        <f t="shared" si="6"/>
        <v>10000</v>
      </c>
      <c r="K32" s="14">
        <f t="shared" si="6"/>
        <v>1903.2</v>
      </c>
      <c r="L32" s="9">
        <f>SUM(L20:L31)</f>
        <v>0</v>
      </c>
      <c r="M32" s="9">
        <f t="shared" ref="M32:U32" si="7">SUM(M20:M31)</f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  <c r="R32" s="9">
        <f t="shared" si="7"/>
        <v>0</v>
      </c>
      <c r="S32" s="9">
        <f t="shared" si="7"/>
        <v>0</v>
      </c>
      <c r="T32" s="9">
        <f t="shared" si="7"/>
        <v>0</v>
      </c>
      <c r="U32" s="9">
        <f t="shared" si="7"/>
        <v>59.500000000000014</v>
      </c>
      <c r="V32" s="15">
        <f ca="1">XIRR(C19:INDIRECT(ADDRESS(31-(12-B8),3)),G19:INDIRECT(ADDRESS(31-(12-B8),7)))</f>
        <v>0.50531095862388586</v>
      </c>
      <c r="W32" s="14">
        <f>SUM(J32:U32)</f>
        <v>11962.7</v>
      </c>
    </row>
    <row r="34" spans="22:22" x14ac:dyDescent="0.3">
      <c r="V34" s="40"/>
    </row>
  </sheetData>
  <sheetProtection algorithmName="SHA-512" hashValue="2MUlDfV1SFbIu3sOdG0kMf7Qq1wBvlfqYPZzIB3y/+D3pT6Mvg7WUW3FP4WBOXC/2YqBMEpYjXYuN13N6G80HA==" saltValue="jefNQ33DA9kHjDvCTsxrKQ==" spinCount="100000" sheet="1" formatCells="0" formatColumns="0" formatRows="0" insertColumns="0" insertRows="0" insertHyperlinks="0" deleteColumns="0" deleteRows="0" sort="0" autoFilter="0" pivotTables="0"/>
  <mergeCells count="13">
    <mergeCell ref="W14:W17"/>
    <mergeCell ref="J15:J17"/>
    <mergeCell ref="K15:K17"/>
    <mergeCell ref="L15:U15"/>
    <mergeCell ref="L16:N16"/>
    <mergeCell ref="O16:P16"/>
    <mergeCell ref="Q16:U16"/>
    <mergeCell ref="V14:V17"/>
    <mergeCell ref="F14:F17"/>
    <mergeCell ref="G14:G17"/>
    <mergeCell ref="H14:H17"/>
    <mergeCell ref="I14:I17"/>
    <mergeCell ref="J14:U14"/>
  </mergeCells>
  <dataValidations count="4">
    <dataValidation type="list" operator="equal" allowBlank="1" showInputMessage="1" showErrorMessage="1" sqref="B3:D3" xr:uid="{CF662951-8C6D-487A-B5D6-318906C73670}">
      <formula1>annuity_rates</formula1>
    </dataValidation>
    <dataValidation type="list" allowBlank="1" showInputMessage="1" showErrorMessage="1" sqref="B2:D3" xr:uid="{9BB9DC57-2097-4AA9-91B6-89C5D1F1102A}">
      <formula1>credit_amount</formula1>
    </dataValidation>
    <dataValidation type="list" operator="equal" allowBlank="1" showInputMessage="1" showErrorMessage="1" sqref="B4:D4" xr:uid="{B1DC2623-7EA1-4D86-97FB-4B676B164F8A}">
      <formula1>term</formula1>
    </dataValidation>
    <dataValidation type="list" allowBlank="1" showInputMessage="1" showErrorMessage="1" sqref="B4:D4" xr:uid="{7144D757-C2C4-4F25-A3C8-B386BF87F5F1}">
      <formula1>term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238-5F52-45CF-A561-98BDACF42332}">
  <dimension ref="A1:H222"/>
  <sheetViews>
    <sheetView workbookViewId="0">
      <selection activeCell="A222" sqref="A222"/>
    </sheetView>
  </sheetViews>
  <sheetFormatPr defaultRowHeight="14.4" x14ac:dyDescent="0.3"/>
  <cols>
    <col min="1" max="1" width="13.109375" bestFit="1" customWidth="1"/>
    <col min="2" max="2" width="10.44140625" bestFit="1" customWidth="1"/>
    <col min="3" max="3" width="12.21875" bestFit="1" customWidth="1"/>
    <col min="8" max="8" width="12.5546875" bestFit="1" customWidth="1"/>
  </cols>
  <sheetData>
    <row r="1" spans="1:8" x14ac:dyDescent="0.3">
      <c r="A1" s="19" t="s">
        <v>29</v>
      </c>
      <c r="B1" s="19" t="s">
        <v>30</v>
      </c>
      <c r="C1" s="19" t="s">
        <v>33</v>
      </c>
      <c r="D1" s="19" t="s">
        <v>32</v>
      </c>
      <c r="E1" s="19" t="s">
        <v>43</v>
      </c>
      <c r="F1" s="19" t="s">
        <v>36</v>
      </c>
      <c r="H1" s="19" t="s">
        <v>39</v>
      </c>
    </row>
    <row r="2" spans="1:8" x14ac:dyDescent="0.3">
      <c r="A2">
        <v>8000</v>
      </c>
      <c r="B2">
        <v>0</v>
      </c>
      <c r="C2">
        <v>10</v>
      </c>
      <c r="D2" s="24">
        <f>ROUND(START!$B$3*(100-Data!C2)/100,3)</f>
        <v>9.9000000000000005E-2</v>
      </c>
      <c r="E2" s="41">
        <v>5.0000000000000001E-3</v>
      </c>
      <c r="F2">
        <v>90</v>
      </c>
      <c r="H2" s="24">
        <v>9.6000000000000002E-2</v>
      </c>
    </row>
    <row r="3" spans="1:8" x14ac:dyDescent="0.3">
      <c r="A3">
        <f>A2+100</f>
        <v>8100</v>
      </c>
      <c r="B3">
        <v>10</v>
      </c>
      <c r="C3">
        <v>15</v>
      </c>
      <c r="D3" s="24">
        <f>ROUND(START!$B$3*(100-Data!C3)/100,3)</f>
        <v>9.4E-2</v>
      </c>
      <c r="F3">
        <f>F2+30</f>
        <v>120</v>
      </c>
      <c r="H3" s="24">
        <v>0.11</v>
      </c>
    </row>
    <row r="4" spans="1:8" x14ac:dyDescent="0.3">
      <c r="A4">
        <f t="shared" ref="A4:A180" si="0">A3+100</f>
        <v>8200</v>
      </c>
      <c r="B4">
        <v>15</v>
      </c>
      <c r="C4">
        <v>20</v>
      </c>
      <c r="D4" s="24">
        <f>ROUND(START!$B$3*(100-Data!C4)/100,3)</f>
        <v>8.7999999999999995E-2</v>
      </c>
      <c r="F4">
        <f t="shared" ref="F4:F11" si="1">F3+30</f>
        <v>150</v>
      </c>
      <c r="H4" s="24">
        <v>0.13700000000000001</v>
      </c>
    </row>
    <row r="5" spans="1:8" x14ac:dyDescent="0.3">
      <c r="A5">
        <f t="shared" si="0"/>
        <v>8300</v>
      </c>
      <c r="B5">
        <v>20</v>
      </c>
      <c r="C5">
        <v>25</v>
      </c>
      <c r="D5" s="24">
        <f>ROUND(START!$B$3*(100-Data!C5)/100,3)</f>
        <v>8.3000000000000004E-2</v>
      </c>
      <c r="F5">
        <f t="shared" si="1"/>
        <v>180</v>
      </c>
    </row>
    <row r="6" spans="1:8" x14ac:dyDescent="0.3">
      <c r="A6">
        <f t="shared" si="0"/>
        <v>8400</v>
      </c>
      <c r="B6">
        <v>30</v>
      </c>
      <c r="C6">
        <v>30</v>
      </c>
      <c r="D6" s="24">
        <f>ROUND(START!$B$3*(100-Data!C6)/100,3)</f>
        <v>7.6999999999999999E-2</v>
      </c>
      <c r="F6">
        <f t="shared" si="1"/>
        <v>210</v>
      </c>
    </row>
    <row r="7" spans="1:8" x14ac:dyDescent="0.3">
      <c r="A7">
        <f t="shared" si="0"/>
        <v>8500</v>
      </c>
      <c r="B7">
        <v>40</v>
      </c>
      <c r="C7">
        <v>35</v>
      </c>
      <c r="D7" s="24">
        <f>ROUND(START!$B$3*(100-Data!C7)/100,3)</f>
        <v>7.1999999999999995E-2</v>
      </c>
      <c r="F7">
        <f t="shared" si="1"/>
        <v>240</v>
      </c>
    </row>
    <row r="8" spans="1:8" x14ac:dyDescent="0.3">
      <c r="A8">
        <f t="shared" si="0"/>
        <v>8600</v>
      </c>
      <c r="B8">
        <v>50</v>
      </c>
      <c r="C8">
        <v>40</v>
      </c>
      <c r="D8" s="24">
        <f>ROUND(START!$B$3*(100-Data!C8)/100,3)</f>
        <v>6.6000000000000003E-2</v>
      </c>
      <c r="F8">
        <f t="shared" si="1"/>
        <v>270</v>
      </c>
    </row>
    <row r="9" spans="1:8" x14ac:dyDescent="0.3">
      <c r="A9">
        <f t="shared" si="0"/>
        <v>8700</v>
      </c>
      <c r="B9">
        <v>60</v>
      </c>
      <c r="C9">
        <v>50</v>
      </c>
      <c r="D9" s="24">
        <f>ROUND(START!$B$3*(100-Data!C9)/100,3)</f>
        <v>5.5E-2</v>
      </c>
      <c r="F9">
        <f t="shared" si="1"/>
        <v>300</v>
      </c>
    </row>
    <row r="10" spans="1:8" x14ac:dyDescent="0.3">
      <c r="A10">
        <f>A9+100</f>
        <v>8800</v>
      </c>
      <c r="B10">
        <v>70</v>
      </c>
      <c r="C10">
        <v>60</v>
      </c>
      <c r="D10" s="24">
        <f>ROUND(START!$B$3*(100-Data!C10)/100,3)</f>
        <v>4.3999999999999997E-2</v>
      </c>
      <c r="F10">
        <f t="shared" si="1"/>
        <v>330</v>
      </c>
    </row>
    <row r="11" spans="1:8" x14ac:dyDescent="0.3">
      <c r="A11">
        <f t="shared" si="0"/>
        <v>8900</v>
      </c>
      <c r="B11">
        <v>80</v>
      </c>
      <c r="C11">
        <v>70</v>
      </c>
      <c r="D11" s="24">
        <f>ROUND(START!$B$3*(100-Data!C11)/100,3)</f>
        <v>3.3000000000000002E-2</v>
      </c>
      <c r="F11">
        <f t="shared" si="1"/>
        <v>360</v>
      </c>
    </row>
    <row r="12" spans="1:8" x14ac:dyDescent="0.3">
      <c r="A12">
        <f t="shared" si="0"/>
        <v>9000</v>
      </c>
      <c r="B12">
        <v>90</v>
      </c>
      <c r="C12">
        <v>80</v>
      </c>
      <c r="D12" s="24">
        <f>ROUND(START!$B$3*(100-Data!C12)/100,3)</f>
        <v>2.1999999999999999E-2</v>
      </c>
    </row>
    <row r="13" spans="1:8" x14ac:dyDescent="0.3">
      <c r="A13">
        <f t="shared" si="0"/>
        <v>9100</v>
      </c>
      <c r="C13">
        <v>90</v>
      </c>
      <c r="D13" s="24">
        <f>ROUND(START!$B$3*(100-Data!C13)/100,3)</f>
        <v>1.0999999999999999E-2</v>
      </c>
    </row>
    <row r="14" spans="1:8" x14ac:dyDescent="0.3">
      <c r="A14">
        <f t="shared" si="0"/>
        <v>9200</v>
      </c>
      <c r="C14">
        <v>99.95</v>
      </c>
      <c r="D14" s="24">
        <f>ROUND(START!$B$3*(100-Data!C14)/100,3)</f>
        <v>0</v>
      </c>
    </row>
    <row r="15" spans="1:8" x14ac:dyDescent="0.3">
      <c r="A15">
        <f t="shared" si="0"/>
        <v>9300</v>
      </c>
    </row>
    <row r="16" spans="1:8" x14ac:dyDescent="0.3">
      <c r="A16">
        <f t="shared" si="0"/>
        <v>9400</v>
      </c>
    </row>
    <row r="17" spans="1:1" x14ac:dyDescent="0.3">
      <c r="A17">
        <f t="shared" si="0"/>
        <v>9500</v>
      </c>
    </row>
    <row r="18" spans="1:1" x14ac:dyDescent="0.3">
      <c r="A18">
        <f t="shared" si="0"/>
        <v>9600</v>
      </c>
    </row>
    <row r="19" spans="1:1" x14ac:dyDescent="0.3">
      <c r="A19">
        <f t="shared" si="0"/>
        <v>9700</v>
      </c>
    </row>
    <row r="20" spans="1:1" x14ac:dyDescent="0.3">
      <c r="A20">
        <f t="shared" si="0"/>
        <v>9800</v>
      </c>
    </row>
    <row r="21" spans="1:1" x14ac:dyDescent="0.3">
      <c r="A21">
        <f t="shared" si="0"/>
        <v>9900</v>
      </c>
    </row>
    <row r="22" spans="1:1" x14ac:dyDescent="0.3">
      <c r="A22">
        <f t="shared" si="0"/>
        <v>10000</v>
      </c>
    </row>
    <row r="23" spans="1:1" x14ac:dyDescent="0.3">
      <c r="A23">
        <f>A22+100</f>
        <v>10100</v>
      </c>
    </row>
    <row r="24" spans="1:1" x14ac:dyDescent="0.3">
      <c r="A24">
        <f t="shared" si="0"/>
        <v>10200</v>
      </c>
    </row>
    <row r="25" spans="1:1" x14ac:dyDescent="0.3">
      <c r="A25">
        <f t="shared" si="0"/>
        <v>10300</v>
      </c>
    </row>
    <row r="26" spans="1:1" x14ac:dyDescent="0.3">
      <c r="A26">
        <f t="shared" si="0"/>
        <v>10400</v>
      </c>
    </row>
    <row r="27" spans="1:1" x14ac:dyDescent="0.3">
      <c r="A27">
        <f t="shared" si="0"/>
        <v>10500</v>
      </c>
    </row>
    <row r="28" spans="1:1" x14ac:dyDescent="0.3">
      <c r="A28">
        <f t="shared" si="0"/>
        <v>10600</v>
      </c>
    </row>
    <row r="29" spans="1:1" x14ac:dyDescent="0.3">
      <c r="A29">
        <f t="shared" si="0"/>
        <v>10700</v>
      </c>
    </row>
    <row r="30" spans="1:1" x14ac:dyDescent="0.3">
      <c r="A30">
        <f t="shared" si="0"/>
        <v>10800</v>
      </c>
    </row>
    <row r="31" spans="1:1" x14ac:dyDescent="0.3">
      <c r="A31">
        <f t="shared" si="0"/>
        <v>10900</v>
      </c>
    </row>
    <row r="32" spans="1:1" x14ac:dyDescent="0.3">
      <c r="A32">
        <f>A31+100</f>
        <v>11000</v>
      </c>
    </row>
    <row r="33" spans="1:1" x14ac:dyDescent="0.3">
      <c r="A33">
        <f t="shared" si="0"/>
        <v>11100</v>
      </c>
    </row>
    <row r="34" spans="1:1" x14ac:dyDescent="0.3">
      <c r="A34">
        <f t="shared" si="0"/>
        <v>11200</v>
      </c>
    </row>
    <row r="35" spans="1:1" x14ac:dyDescent="0.3">
      <c r="A35">
        <f t="shared" si="0"/>
        <v>11300</v>
      </c>
    </row>
    <row r="36" spans="1:1" x14ac:dyDescent="0.3">
      <c r="A36">
        <f t="shared" si="0"/>
        <v>11400</v>
      </c>
    </row>
    <row r="37" spans="1:1" x14ac:dyDescent="0.3">
      <c r="A37">
        <f t="shared" si="0"/>
        <v>11500</v>
      </c>
    </row>
    <row r="38" spans="1:1" x14ac:dyDescent="0.3">
      <c r="A38">
        <f t="shared" si="0"/>
        <v>11600</v>
      </c>
    </row>
    <row r="39" spans="1:1" x14ac:dyDescent="0.3">
      <c r="A39">
        <f t="shared" si="0"/>
        <v>11700</v>
      </c>
    </row>
    <row r="40" spans="1:1" x14ac:dyDescent="0.3">
      <c r="A40">
        <f t="shared" si="0"/>
        <v>11800</v>
      </c>
    </row>
    <row r="41" spans="1:1" x14ac:dyDescent="0.3">
      <c r="A41">
        <f t="shared" si="0"/>
        <v>11900</v>
      </c>
    </row>
    <row r="42" spans="1:1" x14ac:dyDescent="0.3">
      <c r="A42">
        <f t="shared" si="0"/>
        <v>12000</v>
      </c>
    </row>
    <row r="43" spans="1:1" x14ac:dyDescent="0.3">
      <c r="A43">
        <f t="shared" si="0"/>
        <v>12100</v>
      </c>
    </row>
    <row r="44" spans="1:1" x14ac:dyDescent="0.3">
      <c r="A44">
        <f t="shared" si="0"/>
        <v>12200</v>
      </c>
    </row>
    <row r="45" spans="1:1" x14ac:dyDescent="0.3">
      <c r="A45">
        <f t="shared" si="0"/>
        <v>12300</v>
      </c>
    </row>
    <row r="46" spans="1:1" x14ac:dyDescent="0.3">
      <c r="A46">
        <f t="shared" si="0"/>
        <v>12400</v>
      </c>
    </row>
    <row r="47" spans="1:1" x14ac:dyDescent="0.3">
      <c r="A47">
        <f t="shared" si="0"/>
        <v>12500</v>
      </c>
    </row>
    <row r="48" spans="1:1" x14ac:dyDescent="0.3">
      <c r="A48">
        <f t="shared" si="0"/>
        <v>12600</v>
      </c>
    </row>
    <row r="49" spans="1:1" x14ac:dyDescent="0.3">
      <c r="A49">
        <f t="shared" si="0"/>
        <v>12700</v>
      </c>
    </row>
    <row r="50" spans="1:1" x14ac:dyDescent="0.3">
      <c r="A50">
        <f t="shared" si="0"/>
        <v>12800</v>
      </c>
    </row>
    <row r="51" spans="1:1" x14ac:dyDescent="0.3">
      <c r="A51">
        <f t="shared" si="0"/>
        <v>12900</v>
      </c>
    </row>
    <row r="52" spans="1:1" x14ac:dyDescent="0.3">
      <c r="A52">
        <f t="shared" si="0"/>
        <v>13000</v>
      </c>
    </row>
    <row r="53" spans="1:1" x14ac:dyDescent="0.3">
      <c r="A53">
        <f t="shared" si="0"/>
        <v>13100</v>
      </c>
    </row>
    <row r="54" spans="1:1" x14ac:dyDescent="0.3">
      <c r="A54">
        <f t="shared" si="0"/>
        <v>13200</v>
      </c>
    </row>
    <row r="55" spans="1:1" x14ac:dyDescent="0.3">
      <c r="A55">
        <f t="shared" si="0"/>
        <v>13300</v>
      </c>
    </row>
    <row r="56" spans="1:1" x14ac:dyDescent="0.3">
      <c r="A56">
        <f t="shared" si="0"/>
        <v>13400</v>
      </c>
    </row>
    <row r="57" spans="1:1" x14ac:dyDescent="0.3">
      <c r="A57">
        <f t="shared" si="0"/>
        <v>13500</v>
      </c>
    </row>
    <row r="58" spans="1:1" x14ac:dyDescent="0.3">
      <c r="A58">
        <f t="shared" si="0"/>
        <v>13600</v>
      </c>
    </row>
    <row r="59" spans="1:1" x14ac:dyDescent="0.3">
      <c r="A59">
        <f t="shared" si="0"/>
        <v>13700</v>
      </c>
    </row>
    <row r="60" spans="1:1" x14ac:dyDescent="0.3">
      <c r="A60">
        <f t="shared" si="0"/>
        <v>13800</v>
      </c>
    </row>
    <row r="61" spans="1:1" x14ac:dyDescent="0.3">
      <c r="A61">
        <f t="shared" si="0"/>
        <v>13900</v>
      </c>
    </row>
    <row r="62" spans="1:1" x14ac:dyDescent="0.3">
      <c r="A62">
        <f t="shared" si="0"/>
        <v>14000</v>
      </c>
    </row>
    <row r="63" spans="1:1" x14ac:dyDescent="0.3">
      <c r="A63">
        <f t="shared" si="0"/>
        <v>14100</v>
      </c>
    </row>
    <row r="64" spans="1:1" x14ac:dyDescent="0.3">
      <c r="A64">
        <f t="shared" si="0"/>
        <v>14200</v>
      </c>
    </row>
    <row r="65" spans="1:1" x14ac:dyDescent="0.3">
      <c r="A65">
        <f t="shared" si="0"/>
        <v>14300</v>
      </c>
    </row>
    <row r="66" spans="1:1" x14ac:dyDescent="0.3">
      <c r="A66">
        <f t="shared" si="0"/>
        <v>14400</v>
      </c>
    </row>
    <row r="67" spans="1:1" x14ac:dyDescent="0.3">
      <c r="A67">
        <f t="shared" si="0"/>
        <v>14500</v>
      </c>
    </row>
    <row r="68" spans="1:1" x14ac:dyDescent="0.3">
      <c r="A68">
        <f t="shared" si="0"/>
        <v>14600</v>
      </c>
    </row>
    <row r="69" spans="1:1" x14ac:dyDescent="0.3">
      <c r="A69">
        <f t="shared" si="0"/>
        <v>14700</v>
      </c>
    </row>
    <row r="70" spans="1:1" x14ac:dyDescent="0.3">
      <c r="A70">
        <f t="shared" si="0"/>
        <v>14800</v>
      </c>
    </row>
    <row r="71" spans="1:1" x14ac:dyDescent="0.3">
      <c r="A71">
        <f t="shared" si="0"/>
        <v>14900</v>
      </c>
    </row>
    <row r="72" spans="1:1" x14ac:dyDescent="0.3">
      <c r="A72">
        <f t="shared" si="0"/>
        <v>15000</v>
      </c>
    </row>
    <row r="73" spans="1:1" x14ac:dyDescent="0.3">
      <c r="A73">
        <f t="shared" si="0"/>
        <v>15100</v>
      </c>
    </row>
    <row r="74" spans="1:1" x14ac:dyDescent="0.3">
      <c r="A74">
        <f t="shared" si="0"/>
        <v>15200</v>
      </c>
    </row>
    <row r="75" spans="1:1" x14ac:dyDescent="0.3">
      <c r="A75">
        <f t="shared" si="0"/>
        <v>15300</v>
      </c>
    </row>
    <row r="76" spans="1:1" x14ac:dyDescent="0.3">
      <c r="A76">
        <f t="shared" si="0"/>
        <v>15400</v>
      </c>
    </row>
    <row r="77" spans="1:1" x14ac:dyDescent="0.3">
      <c r="A77">
        <f t="shared" si="0"/>
        <v>15500</v>
      </c>
    </row>
    <row r="78" spans="1:1" x14ac:dyDescent="0.3">
      <c r="A78">
        <f t="shared" si="0"/>
        <v>15600</v>
      </c>
    </row>
    <row r="79" spans="1:1" x14ac:dyDescent="0.3">
      <c r="A79">
        <f t="shared" si="0"/>
        <v>15700</v>
      </c>
    </row>
    <row r="80" spans="1:1" x14ac:dyDescent="0.3">
      <c r="A80">
        <f t="shared" si="0"/>
        <v>15800</v>
      </c>
    </row>
    <row r="81" spans="1:1" x14ac:dyDescent="0.3">
      <c r="A81">
        <f t="shared" si="0"/>
        <v>15900</v>
      </c>
    </row>
    <row r="82" spans="1:1" x14ac:dyDescent="0.3">
      <c r="A82">
        <f t="shared" si="0"/>
        <v>16000</v>
      </c>
    </row>
    <row r="83" spans="1:1" x14ac:dyDescent="0.3">
      <c r="A83">
        <f t="shared" si="0"/>
        <v>16100</v>
      </c>
    </row>
    <row r="84" spans="1:1" x14ac:dyDescent="0.3">
      <c r="A84">
        <f t="shared" si="0"/>
        <v>16200</v>
      </c>
    </row>
    <row r="85" spans="1:1" x14ac:dyDescent="0.3">
      <c r="A85">
        <f t="shared" si="0"/>
        <v>16300</v>
      </c>
    </row>
    <row r="86" spans="1:1" x14ac:dyDescent="0.3">
      <c r="A86">
        <f t="shared" si="0"/>
        <v>16400</v>
      </c>
    </row>
    <row r="87" spans="1:1" x14ac:dyDescent="0.3">
      <c r="A87">
        <f t="shared" si="0"/>
        <v>16500</v>
      </c>
    </row>
    <row r="88" spans="1:1" x14ac:dyDescent="0.3">
      <c r="A88">
        <f t="shared" si="0"/>
        <v>16600</v>
      </c>
    </row>
    <row r="89" spans="1:1" x14ac:dyDescent="0.3">
      <c r="A89">
        <f t="shared" si="0"/>
        <v>16700</v>
      </c>
    </row>
    <row r="90" spans="1:1" x14ac:dyDescent="0.3">
      <c r="A90">
        <f t="shared" si="0"/>
        <v>16800</v>
      </c>
    </row>
    <row r="91" spans="1:1" x14ac:dyDescent="0.3">
      <c r="A91">
        <f t="shared" si="0"/>
        <v>16900</v>
      </c>
    </row>
    <row r="92" spans="1:1" x14ac:dyDescent="0.3">
      <c r="A92">
        <f t="shared" si="0"/>
        <v>17000</v>
      </c>
    </row>
    <row r="93" spans="1:1" x14ac:dyDescent="0.3">
      <c r="A93">
        <f t="shared" si="0"/>
        <v>17100</v>
      </c>
    </row>
    <row r="94" spans="1:1" x14ac:dyDescent="0.3">
      <c r="A94">
        <f t="shared" si="0"/>
        <v>17200</v>
      </c>
    </row>
    <row r="95" spans="1:1" x14ac:dyDescent="0.3">
      <c r="A95">
        <f t="shared" si="0"/>
        <v>17300</v>
      </c>
    </row>
    <row r="96" spans="1:1" x14ac:dyDescent="0.3">
      <c r="A96">
        <f t="shared" si="0"/>
        <v>17400</v>
      </c>
    </row>
    <row r="97" spans="1:1" x14ac:dyDescent="0.3">
      <c r="A97">
        <f t="shared" si="0"/>
        <v>17500</v>
      </c>
    </row>
    <row r="98" spans="1:1" x14ac:dyDescent="0.3">
      <c r="A98">
        <f t="shared" si="0"/>
        <v>17600</v>
      </c>
    </row>
    <row r="99" spans="1:1" x14ac:dyDescent="0.3">
      <c r="A99">
        <f t="shared" si="0"/>
        <v>17700</v>
      </c>
    </row>
    <row r="100" spans="1:1" x14ac:dyDescent="0.3">
      <c r="A100">
        <f t="shared" si="0"/>
        <v>17800</v>
      </c>
    </row>
    <row r="101" spans="1:1" x14ac:dyDescent="0.3">
      <c r="A101">
        <f t="shared" si="0"/>
        <v>17900</v>
      </c>
    </row>
    <row r="102" spans="1:1" x14ac:dyDescent="0.3">
      <c r="A102">
        <f t="shared" si="0"/>
        <v>18000</v>
      </c>
    </row>
    <row r="103" spans="1:1" x14ac:dyDescent="0.3">
      <c r="A103">
        <f t="shared" si="0"/>
        <v>18100</v>
      </c>
    </row>
    <row r="104" spans="1:1" x14ac:dyDescent="0.3">
      <c r="A104">
        <f t="shared" si="0"/>
        <v>18200</v>
      </c>
    </row>
    <row r="105" spans="1:1" x14ac:dyDescent="0.3">
      <c r="A105">
        <f t="shared" si="0"/>
        <v>18300</v>
      </c>
    </row>
    <row r="106" spans="1:1" x14ac:dyDescent="0.3">
      <c r="A106">
        <f t="shared" si="0"/>
        <v>18400</v>
      </c>
    </row>
    <row r="107" spans="1:1" x14ac:dyDescent="0.3">
      <c r="A107">
        <f t="shared" si="0"/>
        <v>18500</v>
      </c>
    </row>
    <row r="108" spans="1:1" x14ac:dyDescent="0.3">
      <c r="A108">
        <f t="shared" si="0"/>
        <v>18600</v>
      </c>
    </row>
    <row r="109" spans="1:1" x14ac:dyDescent="0.3">
      <c r="A109">
        <f t="shared" si="0"/>
        <v>18700</v>
      </c>
    </row>
    <row r="110" spans="1:1" x14ac:dyDescent="0.3">
      <c r="A110">
        <f t="shared" si="0"/>
        <v>18800</v>
      </c>
    </row>
    <row r="111" spans="1:1" x14ac:dyDescent="0.3">
      <c r="A111">
        <f t="shared" si="0"/>
        <v>18900</v>
      </c>
    </row>
    <row r="112" spans="1:1" x14ac:dyDescent="0.3">
      <c r="A112">
        <f t="shared" si="0"/>
        <v>19000</v>
      </c>
    </row>
    <row r="113" spans="1:1" x14ac:dyDescent="0.3">
      <c r="A113">
        <f t="shared" si="0"/>
        <v>19100</v>
      </c>
    </row>
    <row r="114" spans="1:1" x14ac:dyDescent="0.3">
      <c r="A114">
        <f t="shared" si="0"/>
        <v>19200</v>
      </c>
    </row>
    <row r="115" spans="1:1" x14ac:dyDescent="0.3">
      <c r="A115">
        <f t="shared" si="0"/>
        <v>19300</v>
      </c>
    </row>
    <row r="116" spans="1:1" x14ac:dyDescent="0.3">
      <c r="A116">
        <f t="shared" si="0"/>
        <v>19400</v>
      </c>
    </row>
    <row r="117" spans="1:1" x14ac:dyDescent="0.3">
      <c r="A117">
        <f t="shared" si="0"/>
        <v>19500</v>
      </c>
    </row>
    <row r="118" spans="1:1" x14ac:dyDescent="0.3">
      <c r="A118">
        <f t="shared" si="0"/>
        <v>19600</v>
      </c>
    </row>
    <row r="119" spans="1:1" x14ac:dyDescent="0.3">
      <c r="A119">
        <f t="shared" si="0"/>
        <v>19700</v>
      </c>
    </row>
    <row r="120" spans="1:1" x14ac:dyDescent="0.3">
      <c r="A120">
        <f t="shared" si="0"/>
        <v>19800</v>
      </c>
    </row>
    <row r="121" spans="1:1" x14ac:dyDescent="0.3">
      <c r="A121">
        <f t="shared" si="0"/>
        <v>19900</v>
      </c>
    </row>
    <row r="122" spans="1:1" x14ac:dyDescent="0.3">
      <c r="A122">
        <f t="shared" si="0"/>
        <v>20000</v>
      </c>
    </row>
    <row r="123" spans="1:1" x14ac:dyDescent="0.3">
      <c r="A123">
        <f t="shared" si="0"/>
        <v>20100</v>
      </c>
    </row>
    <row r="124" spans="1:1" x14ac:dyDescent="0.3">
      <c r="A124">
        <f t="shared" si="0"/>
        <v>20200</v>
      </c>
    </row>
    <row r="125" spans="1:1" x14ac:dyDescent="0.3">
      <c r="A125">
        <f t="shared" si="0"/>
        <v>20300</v>
      </c>
    </row>
    <row r="126" spans="1:1" x14ac:dyDescent="0.3">
      <c r="A126">
        <f t="shared" si="0"/>
        <v>20400</v>
      </c>
    </row>
    <row r="127" spans="1:1" x14ac:dyDescent="0.3">
      <c r="A127">
        <f t="shared" si="0"/>
        <v>20500</v>
      </c>
    </row>
    <row r="128" spans="1:1" x14ac:dyDescent="0.3">
      <c r="A128">
        <f t="shared" si="0"/>
        <v>20600</v>
      </c>
    </row>
    <row r="129" spans="1:1" x14ac:dyDescent="0.3">
      <c r="A129">
        <f t="shared" si="0"/>
        <v>20700</v>
      </c>
    </row>
    <row r="130" spans="1:1" x14ac:dyDescent="0.3">
      <c r="A130">
        <f t="shared" si="0"/>
        <v>20800</v>
      </c>
    </row>
    <row r="131" spans="1:1" x14ac:dyDescent="0.3">
      <c r="A131">
        <f t="shared" si="0"/>
        <v>20900</v>
      </c>
    </row>
    <row r="132" spans="1:1" x14ac:dyDescent="0.3">
      <c r="A132">
        <f t="shared" si="0"/>
        <v>21000</v>
      </c>
    </row>
    <row r="133" spans="1:1" x14ac:dyDescent="0.3">
      <c r="A133">
        <f t="shared" si="0"/>
        <v>21100</v>
      </c>
    </row>
    <row r="134" spans="1:1" x14ac:dyDescent="0.3">
      <c r="A134">
        <f t="shared" si="0"/>
        <v>21200</v>
      </c>
    </row>
    <row r="135" spans="1:1" x14ac:dyDescent="0.3">
      <c r="A135">
        <f t="shared" si="0"/>
        <v>21300</v>
      </c>
    </row>
    <row r="136" spans="1:1" x14ac:dyDescent="0.3">
      <c r="A136">
        <f t="shared" si="0"/>
        <v>21400</v>
      </c>
    </row>
    <row r="137" spans="1:1" x14ac:dyDescent="0.3">
      <c r="A137">
        <f t="shared" si="0"/>
        <v>21500</v>
      </c>
    </row>
    <row r="138" spans="1:1" x14ac:dyDescent="0.3">
      <c r="A138">
        <f t="shared" si="0"/>
        <v>21600</v>
      </c>
    </row>
    <row r="139" spans="1:1" x14ac:dyDescent="0.3">
      <c r="A139">
        <f t="shared" si="0"/>
        <v>21700</v>
      </c>
    </row>
    <row r="140" spans="1:1" x14ac:dyDescent="0.3">
      <c r="A140">
        <f t="shared" si="0"/>
        <v>21800</v>
      </c>
    </row>
    <row r="141" spans="1:1" x14ac:dyDescent="0.3">
      <c r="A141">
        <f t="shared" si="0"/>
        <v>21900</v>
      </c>
    </row>
    <row r="142" spans="1:1" x14ac:dyDescent="0.3">
      <c r="A142">
        <f t="shared" si="0"/>
        <v>22000</v>
      </c>
    </row>
    <row r="143" spans="1:1" x14ac:dyDescent="0.3">
      <c r="A143">
        <f t="shared" si="0"/>
        <v>22100</v>
      </c>
    </row>
    <row r="144" spans="1:1" x14ac:dyDescent="0.3">
      <c r="A144">
        <f t="shared" si="0"/>
        <v>22200</v>
      </c>
    </row>
    <row r="145" spans="1:1" x14ac:dyDescent="0.3">
      <c r="A145">
        <f t="shared" si="0"/>
        <v>22300</v>
      </c>
    </row>
    <row r="146" spans="1:1" x14ac:dyDescent="0.3">
      <c r="A146">
        <f t="shared" si="0"/>
        <v>22400</v>
      </c>
    </row>
    <row r="147" spans="1:1" x14ac:dyDescent="0.3">
      <c r="A147">
        <f t="shared" si="0"/>
        <v>22500</v>
      </c>
    </row>
    <row r="148" spans="1:1" x14ac:dyDescent="0.3">
      <c r="A148">
        <f t="shared" si="0"/>
        <v>22600</v>
      </c>
    </row>
    <row r="149" spans="1:1" x14ac:dyDescent="0.3">
      <c r="A149">
        <f t="shared" si="0"/>
        <v>22700</v>
      </c>
    </row>
    <row r="150" spans="1:1" x14ac:dyDescent="0.3">
      <c r="A150">
        <f t="shared" si="0"/>
        <v>22800</v>
      </c>
    </row>
    <row r="151" spans="1:1" x14ac:dyDescent="0.3">
      <c r="A151">
        <f t="shared" si="0"/>
        <v>22900</v>
      </c>
    </row>
    <row r="152" spans="1:1" x14ac:dyDescent="0.3">
      <c r="A152">
        <f t="shared" si="0"/>
        <v>23000</v>
      </c>
    </row>
    <row r="153" spans="1:1" x14ac:dyDescent="0.3">
      <c r="A153">
        <f t="shared" si="0"/>
        <v>23100</v>
      </c>
    </row>
    <row r="154" spans="1:1" x14ac:dyDescent="0.3">
      <c r="A154">
        <f t="shared" si="0"/>
        <v>23200</v>
      </c>
    </row>
    <row r="155" spans="1:1" x14ac:dyDescent="0.3">
      <c r="A155">
        <f t="shared" si="0"/>
        <v>23300</v>
      </c>
    </row>
    <row r="156" spans="1:1" x14ac:dyDescent="0.3">
      <c r="A156">
        <f t="shared" si="0"/>
        <v>23400</v>
      </c>
    </row>
    <row r="157" spans="1:1" x14ac:dyDescent="0.3">
      <c r="A157">
        <f t="shared" si="0"/>
        <v>23500</v>
      </c>
    </row>
    <row r="158" spans="1:1" x14ac:dyDescent="0.3">
      <c r="A158">
        <f t="shared" si="0"/>
        <v>23600</v>
      </c>
    </row>
    <row r="159" spans="1:1" x14ac:dyDescent="0.3">
      <c r="A159">
        <f t="shared" si="0"/>
        <v>23700</v>
      </c>
    </row>
    <row r="160" spans="1:1" x14ac:dyDescent="0.3">
      <c r="A160">
        <f t="shared" si="0"/>
        <v>23800</v>
      </c>
    </row>
    <row r="161" spans="1:1" x14ac:dyDescent="0.3">
      <c r="A161">
        <f t="shared" si="0"/>
        <v>23900</v>
      </c>
    </row>
    <row r="162" spans="1:1" x14ac:dyDescent="0.3">
      <c r="A162">
        <f t="shared" si="0"/>
        <v>24000</v>
      </c>
    </row>
    <row r="163" spans="1:1" x14ac:dyDescent="0.3">
      <c r="A163">
        <f t="shared" si="0"/>
        <v>24100</v>
      </c>
    </row>
    <row r="164" spans="1:1" x14ac:dyDescent="0.3">
      <c r="A164">
        <f t="shared" si="0"/>
        <v>24200</v>
      </c>
    </row>
    <row r="165" spans="1:1" x14ac:dyDescent="0.3">
      <c r="A165">
        <f t="shared" si="0"/>
        <v>24300</v>
      </c>
    </row>
    <row r="166" spans="1:1" x14ac:dyDescent="0.3">
      <c r="A166">
        <f t="shared" si="0"/>
        <v>24400</v>
      </c>
    </row>
    <row r="167" spans="1:1" x14ac:dyDescent="0.3">
      <c r="A167">
        <f t="shared" si="0"/>
        <v>24500</v>
      </c>
    </row>
    <row r="168" spans="1:1" x14ac:dyDescent="0.3">
      <c r="A168">
        <f t="shared" si="0"/>
        <v>24600</v>
      </c>
    </row>
    <row r="169" spans="1:1" x14ac:dyDescent="0.3">
      <c r="A169">
        <f t="shared" si="0"/>
        <v>24700</v>
      </c>
    </row>
    <row r="170" spans="1:1" x14ac:dyDescent="0.3">
      <c r="A170">
        <f t="shared" si="0"/>
        <v>24800</v>
      </c>
    </row>
    <row r="171" spans="1:1" x14ac:dyDescent="0.3">
      <c r="A171">
        <f t="shared" si="0"/>
        <v>24900</v>
      </c>
    </row>
    <row r="172" spans="1:1" x14ac:dyDescent="0.3">
      <c r="A172">
        <f t="shared" si="0"/>
        <v>25000</v>
      </c>
    </row>
    <row r="173" spans="1:1" x14ac:dyDescent="0.3">
      <c r="A173">
        <f t="shared" si="0"/>
        <v>25100</v>
      </c>
    </row>
    <row r="174" spans="1:1" x14ac:dyDescent="0.3">
      <c r="A174">
        <f t="shared" si="0"/>
        <v>25200</v>
      </c>
    </row>
    <row r="175" spans="1:1" x14ac:dyDescent="0.3">
      <c r="A175">
        <f t="shared" si="0"/>
        <v>25300</v>
      </c>
    </row>
    <row r="176" spans="1:1" x14ac:dyDescent="0.3">
      <c r="A176">
        <f t="shared" si="0"/>
        <v>25400</v>
      </c>
    </row>
    <row r="177" spans="1:1" x14ac:dyDescent="0.3">
      <c r="A177">
        <f t="shared" si="0"/>
        <v>25500</v>
      </c>
    </row>
    <row r="178" spans="1:1" x14ac:dyDescent="0.3">
      <c r="A178">
        <f t="shared" si="0"/>
        <v>25600</v>
      </c>
    </row>
    <row r="179" spans="1:1" x14ac:dyDescent="0.3">
      <c r="A179">
        <f t="shared" si="0"/>
        <v>25700</v>
      </c>
    </row>
    <row r="180" spans="1:1" x14ac:dyDescent="0.3">
      <c r="A180">
        <f t="shared" si="0"/>
        <v>25800</v>
      </c>
    </row>
    <row r="181" spans="1:1" x14ac:dyDescent="0.3">
      <c r="A181">
        <f t="shared" ref="A181:A222" si="2">A180+100</f>
        <v>25900</v>
      </c>
    </row>
    <row r="182" spans="1:1" x14ac:dyDescent="0.3">
      <c r="A182">
        <f t="shared" si="2"/>
        <v>26000</v>
      </c>
    </row>
    <row r="183" spans="1:1" x14ac:dyDescent="0.3">
      <c r="A183">
        <f t="shared" si="2"/>
        <v>26100</v>
      </c>
    </row>
    <row r="184" spans="1:1" x14ac:dyDescent="0.3">
      <c r="A184">
        <f t="shared" si="2"/>
        <v>26200</v>
      </c>
    </row>
    <row r="185" spans="1:1" x14ac:dyDescent="0.3">
      <c r="A185">
        <f t="shared" si="2"/>
        <v>26300</v>
      </c>
    </row>
    <row r="186" spans="1:1" x14ac:dyDescent="0.3">
      <c r="A186">
        <f t="shared" si="2"/>
        <v>26400</v>
      </c>
    </row>
    <row r="187" spans="1:1" x14ac:dyDescent="0.3">
      <c r="A187">
        <f t="shared" si="2"/>
        <v>26500</v>
      </c>
    </row>
    <row r="188" spans="1:1" x14ac:dyDescent="0.3">
      <c r="A188">
        <f t="shared" si="2"/>
        <v>26600</v>
      </c>
    </row>
    <row r="189" spans="1:1" x14ac:dyDescent="0.3">
      <c r="A189">
        <f t="shared" si="2"/>
        <v>26700</v>
      </c>
    </row>
    <row r="190" spans="1:1" x14ac:dyDescent="0.3">
      <c r="A190">
        <f t="shared" si="2"/>
        <v>26800</v>
      </c>
    </row>
    <row r="191" spans="1:1" x14ac:dyDescent="0.3">
      <c r="A191">
        <f t="shared" si="2"/>
        <v>26900</v>
      </c>
    </row>
    <row r="192" spans="1:1" x14ac:dyDescent="0.3">
      <c r="A192">
        <f t="shared" si="2"/>
        <v>27000</v>
      </c>
    </row>
    <row r="193" spans="1:1" x14ac:dyDescent="0.3">
      <c r="A193">
        <f t="shared" si="2"/>
        <v>27100</v>
      </c>
    </row>
    <row r="194" spans="1:1" x14ac:dyDescent="0.3">
      <c r="A194">
        <f t="shared" si="2"/>
        <v>27200</v>
      </c>
    </row>
    <row r="195" spans="1:1" x14ac:dyDescent="0.3">
      <c r="A195">
        <f t="shared" si="2"/>
        <v>27300</v>
      </c>
    </row>
    <row r="196" spans="1:1" x14ac:dyDescent="0.3">
      <c r="A196">
        <f t="shared" si="2"/>
        <v>27400</v>
      </c>
    </row>
    <row r="197" spans="1:1" x14ac:dyDescent="0.3">
      <c r="A197">
        <f t="shared" si="2"/>
        <v>27500</v>
      </c>
    </row>
    <row r="198" spans="1:1" x14ac:dyDescent="0.3">
      <c r="A198">
        <f t="shared" si="2"/>
        <v>27600</v>
      </c>
    </row>
    <row r="199" spans="1:1" x14ac:dyDescent="0.3">
      <c r="A199">
        <f t="shared" si="2"/>
        <v>27700</v>
      </c>
    </row>
    <row r="200" spans="1:1" x14ac:dyDescent="0.3">
      <c r="A200">
        <f t="shared" si="2"/>
        <v>27800</v>
      </c>
    </row>
    <row r="201" spans="1:1" x14ac:dyDescent="0.3">
      <c r="A201">
        <f t="shared" si="2"/>
        <v>27900</v>
      </c>
    </row>
    <row r="202" spans="1:1" x14ac:dyDescent="0.3">
      <c r="A202">
        <f t="shared" si="2"/>
        <v>28000</v>
      </c>
    </row>
    <row r="203" spans="1:1" x14ac:dyDescent="0.3">
      <c r="A203">
        <f t="shared" si="2"/>
        <v>28100</v>
      </c>
    </row>
    <row r="204" spans="1:1" x14ac:dyDescent="0.3">
      <c r="A204">
        <f t="shared" si="2"/>
        <v>28200</v>
      </c>
    </row>
    <row r="205" spans="1:1" x14ac:dyDescent="0.3">
      <c r="A205">
        <f t="shared" si="2"/>
        <v>28300</v>
      </c>
    </row>
    <row r="206" spans="1:1" x14ac:dyDescent="0.3">
      <c r="A206">
        <f t="shared" si="2"/>
        <v>28400</v>
      </c>
    </row>
    <row r="207" spans="1:1" x14ac:dyDescent="0.3">
      <c r="A207">
        <f t="shared" si="2"/>
        <v>28500</v>
      </c>
    </row>
    <row r="208" spans="1:1" x14ac:dyDescent="0.3">
      <c r="A208">
        <f t="shared" si="2"/>
        <v>28600</v>
      </c>
    </row>
    <row r="209" spans="1:1" x14ac:dyDescent="0.3">
      <c r="A209">
        <f t="shared" si="2"/>
        <v>28700</v>
      </c>
    </row>
    <row r="210" spans="1:1" x14ac:dyDescent="0.3">
      <c r="A210">
        <f t="shared" si="2"/>
        <v>28800</v>
      </c>
    </row>
    <row r="211" spans="1:1" x14ac:dyDescent="0.3">
      <c r="A211">
        <f t="shared" si="2"/>
        <v>28900</v>
      </c>
    </row>
    <row r="212" spans="1:1" x14ac:dyDescent="0.3">
      <c r="A212">
        <f t="shared" si="2"/>
        <v>29000</v>
      </c>
    </row>
    <row r="213" spans="1:1" x14ac:dyDescent="0.3">
      <c r="A213">
        <f t="shared" si="2"/>
        <v>29100</v>
      </c>
    </row>
    <row r="214" spans="1:1" x14ac:dyDescent="0.3">
      <c r="A214">
        <f t="shared" si="2"/>
        <v>29200</v>
      </c>
    </row>
    <row r="215" spans="1:1" x14ac:dyDescent="0.3">
      <c r="A215">
        <f t="shared" si="2"/>
        <v>29300</v>
      </c>
    </row>
    <row r="216" spans="1:1" x14ac:dyDescent="0.3">
      <c r="A216">
        <f t="shared" si="2"/>
        <v>29400</v>
      </c>
    </row>
    <row r="217" spans="1:1" x14ac:dyDescent="0.3">
      <c r="A217">
        <f t="shared" si="2"/>
        <v>29500</v>
      </c>
    </row>
    <row r="218" spans="1:1" x14ac:dyDescent="0.3">
      <c r="A218">
        <f t="shared" si="2"/>
        <v>29600</v>
      </c>
    </row>
    <row r="219" spans="1:1" x14ac:dyDescent="0.3">
      <c r="A219">
        <f t="shared" si="2"/>
        <v>29700</v>
      </c>
    </row>
    <row r="220" spans="1:1" x14ac:dyDescent="0.3">
      <c r="A220">
        <f t="shared" si="2"/>
        <v>29800</v>
      </c>
    </row>
    <row r="221" spans="1:1" x14ac:dyDescent="0.3">
      <c r="A221">
        <f t="shared" si="2"/>
        <v>29900</v>
      </c>
    </row>
    <row r="222" spans="1:1" x14ac:dyDescent="0.3">
      <c r="A222">
        <f t="shared" si="2"/>
        <v>30000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START</vt:lpstr>
      <vt:lpstr>Data</vt:lpstr>
      <vt:lpstr>annuity_rates</vt:lpstr>
      <vt:lpstr>credit_amount</vt:lpstr>
      <vt:lpstr>discount_rate</vt:lpstr>
      <vt:lpstr>promocode</vt:lpstr>
      <vt:lpstr>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Linevych</dc:creator>
  <cp:lastModifiedBy>Vadym Linevych</cp:lastModifiedBy>
  <dcterms:created xsi:type="dcterms:W3CDTF">2015-06-05T18:17:20Z</dcterms:created>
  <dcterms:modified xsi:type="dcterms:W3CDTF">2024-04-26T09:55:12Z</dcterms:modified>
</cp:coreProperties>
</file>